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canterbury-my.sharepoint.com/personal/nadja_mclean_ecan_govt_nz/Documents/Documents/Consents/Wastewater/CRC221846 - ashburton wastewater/files/"/>
    </mc:Choice>
  </mc:AlternateContent>
  <xr:revisionPtr revIDLastSave="0" documentId="8_{988DDF93-30E4-47E2-B420-5BF6D7DDBDB3}" xr6:coauthVersionLast="47" xr6:coauthVersionMax="47" xr10:uidLastSave="{00000000-0000-0000-0000-000000000000}"/>
  <bookViews>
    <workbookView xWindow="-120" yWindow="-120" windowWidth="29040" windowHeight="15720" activeTab="2" xr2:uid="{18889D8F-E8B0-4403-A199-FFCE3D610DC3}"/>
  </bookViews>
  <sheets>
    <sheet name="AverageOccupancy" sheetId="6" r:id="rId1"/>
    <sheet name="DesignOccupancy" sheetId="8" r:id="rId2"/>
    <sheet name="DesignOccupancy_AESx5" sheetId="9" r:id="rId3"/>
  </sheets>
  <definedNames>
    <definedName name="Days" localSheetId="0">AverageOccupancy!$B$18</definedName>
    <definedName name="Days" localSheetId="1">DesignOccupancy!$B$18</definedName>
    <definedName name="Days" localSheetId="2">DesignOccupancy_AESx5!$B$18</definedName>
    <definedName name="Days">#REF!</definedName>
    <definedName name="N_Influent" localSheetId="0">AverageOccupancy!$B$19</definedName>
    <definedName name="N_Influent" localSheetId="1">DesignOccupancy!$B$19</definedName>
    <definedName name="N_Influent" localSheetId="2">DesignOccupancy_AESx5!$B$19</definedName>
    <definedName name="N_Influent">#REF!</definedName>
    <definedName name="NReductionTreatment">#REF!</definedName>
    <definedName name="Persons" localSheetId="0">AverageOccupancy!$B$15</definedName>
    <definedName name="Persons" localSheetId="1">DesignOccupancy!$B$15</definedName>
    <definedName name="Persons" localSheetId="2">DesignOccupancy_AESx5!$B$15</definedName>
    <definedName name="Persons">#REF!</definedName>
    <definedName name="_xlnm.Print_Area" localSheetId="0">AverageOccupancy!$A$13:$D$38</definedName>
    <definedName name="_xlnm.Print_Area" localSheetId="1">DesignOccupancy!$A$1:$D$38</definedName>
    <definedName name="_xlnm.Print_Area" localSheetId="2">DesignOccupancy_AESx5!$A$1:$D$38</definedName>
    <definedName name="VolumePerDay" localSheetId="0">AverageOccupancy!$B$17</definedName>
    <definedName name="VolumePerDay" localSheetId="1">DesignOccupancy!$B$17</definedName>
    <definedName name="VolumePerDay" localSheetId="2">DesignOccupancy_AESx5!$B$17</definedName>
    <definedName name="VolumePerDay">#REF!</definedName>
    <definedName name="VolumeperPersonperDay" localSheetId="0">AverageOccupancy!$B$16</definedName>
    <definedName name="VolumeperPersonperDay" localSheetId="1">DesignOccupancy!$B$16</definedName>
    <definedName name="VolumeperPersonperDay" localSheetId="2">DesignOccupancy_AESx5!$B$16</definedName>
    <definedName name="VolumeperPersonperD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9" l="1"/>
  <c r="A28" i="9"/>
  <c r="D27" i="9"/>
  <c r="A26" i="9"/>
  <c r="B25" i="9"/>
  <c r="D26" i="9" s="1"/>
  <c r="B21" i="9"/>
  <c r="B20" i="9"/>
  <c r="B17" i="9"/>
  <c r="B22" i="9" s="1"/>
  <c r="A13" i="9"/>
  <c r="D32" i="6"/>
  <c r="D32" i="8"/>
  <c r="A37" i="8"/>
  <c r="A28" i="8"/>
  <c r="D27" i="8"/>
  <c r="D26" i="8"/>
  <c r="B26" i="8"/>
  <c r="B27" i="8" s="1"/>
  <c r="A26" i="8"/>
  <c r="B25" i="8"/>
  <c r="B21" i="8"/>
  <c r="B20" i="8"/>
  <c r="B17" i="8"/>
  <c r="B22" i="8" s="1"/>
  <c r="A13" i="8"/>
  <c r="A28" i="6"/>
  <c r="D27" i="6"/>
  <c r="A26" i="6"/>
  <c r="B25" i="6"/>
  <c r="D26" i="6" s="1"/>
  <c r="B21" i="6"/>
  <c r="B20" i="6"/>
  <c r="B17" i="6"/>
  <c r="B22" i="6" s="1"/>
  <c r="A13" i="6"/>
  <c r="A37" i="9" l="1"/>
  <c r="B26" i="9"/>
  <c r="B27" i="9" s="1"/>
  <c r="B30" i="8"/>
  <c r="B32" i="8" s="1"/>
  <c r="B33" i="8" s="1"/>
  <c r="B34" i="8" s="1"/>
  <c r="B26" i="6"/>
  <c r="B27" i="6" s="1"/>
  <c r="A37" i="6"/>
  <c r="B30" i="9" l="1"/>
  <c r="B32" i="9" s="1"/>
  <c r="B33" i="9" s="1"/>
  <c r="B34" i="9" s="1"/>
  <c r="B30" i="6"/>
  <c r="B32" i="6" s="1"/>
  <c r="B33" i="6" s="1"/>
  <c r="B34" i="6" s="1"/>
</calcChain>
</file>

<file path=xl/sharedStrings.xml><?xml version="1.0" encoding="utf-8"?>
<sst xmlns="http://schemas.openxmlformats.org/spreadsheetml/2006/main" count="183" uniqueCount="61">
  <si>
    <t>Days occupancy/year</t>
  </si>
  <si>
    <t>mg/L</t>
  </si>
  <si>
    <t>Average concentration from AS/NZS 1547:2012, Table S1</t>
  </si>
  <si>
    <t>kg/yr</t>
  </si>
  <si>
    <t>Notes:</t>
  </si>
  <si>
    <t>Daily volume</t>
  </si>
  <si>
    <t>L/person/day</t>
  </si>
  <si>
    <t>persons</t>
  </si>
  <si>
    <t>Statistics NZ data shows average occupancy for Ashburton is 2.6 people per house</t>
  </si>
  <si>
    <t>Total N in wastewater</t>
  </si>
  <si>
    <t>Total N reduction in treatment plant</t>
  </si>
  <si>
    <t>Total N concentration after treatment plant</t>
  </si>
  <si>
    <t>Oasis Series 2000</t>
  </si>
  <si>
    <t>Standard treatment</t>
  </si>
  <si>
    <t>Daily occupancy</t>
  </si>
  <si>
    <t>Maximum design occupancy</t>
  </si>
  <si>
    <t>Cells for data entry</t>
  </si>
  <si>
    <t>m2</t>
  </si>
  <si>
    <t>kg/ha/yr</t>
  </si>
  <si>
    <t>days</t>
  </si>
  <si>
    <t>Total N Concentration of influent</t>
  </si>
  <si>
    <t>Calculation of Total N in the Domestic Effluent</t>
  </si>
  <si>
    <t>Calculation of N reduction in treatment system</t>
  </si>
  <si>
    <t>Treatment level</t>
  </si>
  <si>
    <t>Land application system</t>
  </si>
  <si>
    <t>Table number</t>
  </si>
  <si>
    <t>Treatment system</t>
  </si>
  <si>
    <t>(1)  OSET Trials</t>
  </si>
  <si>
    <r>
      <t xml:space="preserve">OSET NTP Trial 10 - Oasis Series 2000 mean concentration </t>
    </r>
    <r>
      <rPr>
        <sz val="8"/>
        <color theme="1"/>
        <rFont val="Calibri"/>
        <family val="2"/>
      </rPr>
      <t>(1)</t>
    </r>
  </si>
  <si>
    <t>g/person/day</t>
  </si>
  <si>
    <t>kg/person/year</t>
  </si>
  <si>
    <t>kg/house/year</t>
  </si>
  <si>
    <t>Total N reduction by denitrification</t>
  </si>
  <si>
    <t>Total N load to groundwater</t>
  </si>
  <si>
    <t>L/day</t>
  </si>
  <si>
    <t>Environment Canterbury - no reeduction fixtures</t>
  </si>
  <si>
    <t>Calculation to achieve OSET average N concentration</t>
  </si>
  <si>
    <t>Occupancy</t>
  </si>
  <si>
    <t>Average Occupancy</t>
  </si>
  <si>
    <t>Dripline</t>
  </si>
  <si>
    <t>Land application system area</t>
  </si>
  <si>
    <t>Total land area</t>
  </si>
  <si>
    <t>ok</t>
  </si>
  <si>
    <t>N reduction through plant uptake</t>
  </si>
  <si>
    <t>Total N concentration at groundwater</t>
  </si>
  <si>
    <t>Oasis testing at Synlait couldn't detect N at 200mm below the dripline - pers comm Graham at Oasis</t>
  </si>
  <si>
    <r>
      <t>Gardner et al 1997</t>
    </r>
    <r>
      <rPr>
        <vertAlign val="superscript"/>
        <sz val="11"/>
        <color theme="1"/>
        <rFont val="Calibri"/>
        <family val="2"/>
      </rPr>
      <t>3</t>
    </r>
  </si>
  <si>
    <t>Design</t>
  </si>
  <si>
    <r>
      <t>Wheeler, Edmeades, Morton 1996</t>
    </r>
    <r>
      <rPr>
        <vertAlign val="superscript"/>
        <sz val="11"/>
        <color theme="1"/>
        <rFont val="Calibri"/>
        <family val="2"/>
      </rPr>
      <t>4</t>
    </r>
  </si>
  <si>
    <t>(3) Gardner et al 1997. Ecological Sustainability and On-Site Effluent Treatment Systems, Australian Jurnal of Environmental Management, 4: 144-156
(4) D. M. Wheeler, D. C. Edmeades &amp; J. D. Morton (1997) Effect of lime on yield, N fixation, and plant N uptake from the soil by pasture on 3 contrasting trials in New Zealand, New Zealand Journal of Agricultural Research, 40:3, 397-408</t>
  </si>
  <si>
    <t>N removed by denitrification under LAS</t>
  </si>
  <si>
    <t>N leached to groundwater / volume of effluent</t>
  </si>
  <si>
    <t>Assume 150 kg, could be up to 200kg</t>
  </si>
  <si>
    <t>Assume 60 kg based on low N load, could be up to 200kg</t>
  </si>
  <si>
    <t>Marriott - Haugh</t>
  </si>
  <si>
    <t>46 McGrath Road, Ashburton</t>
  </si>
  <si>
    <t>500% recirculation for addition N removal</t>
  </si>
  <si>
    <t>AES with recirculating sandbed</t>
  </si>
  <si>
    <t>Assume 50 kg, could be up to 200kg</t>
  </si>
  <si>
    <t>Nitrogen discharge to land</t>
  </si>
  <si>
    <r>
      <t xml:space="preserve">OSET NTP Trial 13 - AES 2000 mean concentration </t>
    </r>
    <r>
      <rPr>
        <sz val="8"/>
        <color theme="1"/>
        <rFont val="Calibri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</si>
</sst>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8"/>
      <color rgb="FF777777"/>
      <name val="Roboto"/>
    </font>
    <font>
      <sz val="13"/>
      <color rgb="FF111111"/>
      <name val="Roboto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/>
      <right style="thin">
        <color rgb="FF4F81BD"/>
      </right>
      <top/>
      <bottom/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1" fillId="0" borderId="0" xfId="0" applyFont="1" applyBorder="1" applyAlignment="1">
      <alignment vertical="top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4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0" fillId="0" borderId="8" xfId="0" applyBorder="1"/>
    <xf numFmtId="0" fontId="0" fillId="0" borderId="9" xfId="0" applyBorder="1"/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7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/>
    <xf numFmtId="0" fontId="1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2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8738-D7BD-4F66-98D3-0E6C3418DF19}">
  <sheetPr>
    <pageSetUpPr fitToPage="1"/>
  </sheetPr>
  <dimension ref="A1:L42"/>
  <sheetViews>
    <sheetView workbookViewId="0"/>
  </sheetViews>
  <sheetFormatPr defaultRowHeight="12.75" x14ac:dyDescent="0.2"/>
  <cols>
    <col min="1" max="1" width="40.7109375" customWidth="1"/>
    <col min="3" max="3" width="15.28515625" customWidth="1"/>
    <col min="4" max="4" width="51.42578125" customWidth="1"/>
  </cols>
  <sheetData>
    <row r="1" spans="1:7" ht="18.75" x14ac:dyDescent="0.3">
      <c r="A1" s="6" t="s">
        <v>59</v>
      </c>
      <c r="B1" s="4"/>
      <c r="C1" s="4"/>
    </row>
    <row r="2" spans="1:7" ht="15" x14ac:dyDescent="0.25">
      <c r="A2" s="4"/>
      <c r="B2" s="4"/>
      <c r="C2" s="4"/>
    </row>
    <row r="3" spans="1:7" ht="15" x14ac:dyDescent="0.25">
      <c r="A3" s="4" t="s">
        <v>54</v>
      </c>
      <c r="B3" s="4"/>
      <c r="C3" s="4"/>
    </row>
    <row r="4" spans="1:7" ht="15" x14ac:dyDescent="0.25">
      <c r="A4" s="4" t="s">
        <v>55</v>
      </c>
      <c r="B4" s="4"/>
      <c r="C4" s="4"/>
      <c r="F4" s="2"/>
      <c r="G4" t="s">
        <v>16</v>
      </c>
    </row>
    <row r="5" spans="1:7" ht="15" x14ac:dyDescent="0.25">
      <c r="A5" s="4"/>
      <c r="B5" s="4"/>
      <c r="C5" s="4"/>
      <c r="F5" s="2">
        <v>2</v>
      </c>
      <c r="G5" t="s">
        <v>25</v>
      </c>
    </row>
    <row r="6" spans="1:7" ht="15" x14ac:dyDescent="0.25">
      <c r="A6" s="5" t="s">
        <v>37</v>
      </c>
      <c r="B6" s="4" t="s">
        <v>38</v>
      </c>
      <c r="C6" s="4"/>
      <c r="F6" s="38"/>
    </row>
    <row r="7" spans="1:7" ht="15" x14ac:dyDescent="0.25">
      <c r="A7" s="5" t="s">
        <v>26</v>
      </c>
      <c r="B7" s="4" t="s">
        <v>12</v>
      </c>
      <c r="C7" s="4"/>
    </row>
    <row r="8" spans="1:7" ht="15" x14ac:dyDescent="0.25">
      <c r="A8" s="5" t="s">
        <v>23</v>
      </c>
      <c r="B8" s="4" t="s">
        <v>13</v>
      </c>
      <c r="C8" s="4"/>
    </row>
    <row r="9" spans="1:7" ht="15" x14ac:dyDescent="0.25">
      <c r="A9" s="5" t="s">
        <v>24</v>
      </c>
      <c r="B9" s="4" t="s">
        <v>39</v>
      </c>
      <c r="C9" s="4"/>
    </row>
    <row r="10" spans="1:7" ht="15" x14ac:dyDescent="0.25">
      <c r="A10" s="5" t="s">
        <v>40</v>
      </c>
      <c r="B10" s="4">
        <v>350</v>
      </c>
      <c r="C10" s="4" t="s">
        <v>17</v>
      </c>
    </row>
    <row r="11" spans="1:7" ht="15" x14ac:dyDescent="0.25">
      <c r="A11" s="5" t="s">
        <v>41</v>
      </c>
      <c r="B11" s="4">
        <v>5000</v>
      </c>
      <c r="C11" s="4" t="s">
        <v>17</v>
      </c>
    </row>
    <row r="12" spans="1:7" ht="13.5" thickBot="1" x14ac:dyDescent="0.25"/>
    <row r="13" spans="1:7" ht="23.45" customHeight="1" x14ac:dyDescent="0.2">
      <c r="A13" s="43" t="str">
        <f>"Table "&amp;F5&amp;": Total Nitrogen Assessment"</f>
        <v>Table 2: Total Nitrogen Assessment</v>
      </c>
      <c r="B13" s="44"/>
      <c r="C13" s="44"/>
      <c r="D13" s="45"/>
    </row>
    <row r="14" spans="1:7" ht="27.6" customHeight="1" x14ac:dyDescent="0.25">
      <c r="A14" s="34" t="s">
        <v>21</v>
      </c>
      <c r="B14" s="35"/>
      <c r="C14" s="35"/>
      <c r="D14" s="36"/>
    </row>
    <row r="15" spans="1:7" ht="27.6" customHeight="1" x14ac:dyDescent="0.2">
      <c r="A15" s="9" t="s">
        <v>14</v>
      </c>
      <c r="B15" s="10">
        <v>2.6</v>
      </c>
      <c r="C15" s="11" t="s">
        <v>7</v>
      </c>
      <c r="D15" s="11" t="s">
        <v>15</v>
      </c>
      <c r="G15" t="s">
        <v>8</v>
      </c>
    </row>
    <row r="16" spans="1:7" ht="27.6" customHeight="1" x14ac:dyDescent="0.2">
      <c r="A16" s="12" t="s">
        <v>5</v>
      </c>
      <c r="B16" s="19">
        <v>200</v>
      </c>
      <c r="C16" s="7" t="s">
        <v>6</v>
      </c>
      <c r="D16" s="14" t="s">
        <v>35</v>
      </c>
    </row>
    <row r="17" spans="1:12" ht="27.6" customHeight="1" x14ac:dyDescent="0.2">
      <c r="A17" s="24"/>
      <c r="B17" s="37">
        <f>Persons*VolumeperPersonperDay</f>
        <v>520</v>
      </c>
      <c r="C17" s="7" t="s">
        <v>34</v>
      </c>
      <c r="D17" s="23"/>
      <c r="I17" s="8"/>
    </row>
    <row r="18" spans="1:12" ht="25.15" customHeight="1" x14ac:dyDescent="0.2">
      <c r="A18" s="9" t="s">
        <v>0</v>
      </c>
      <c r="B18" s="10">
        <v>365</v>
      </c>
      <c r="C18" s="11" t="s">
        <v>19</v>
      </c>
      <c r="D18" s="28"/>
    </row>
    <row r="19" spans="1:12" ht="30" customHeight="1" x14ac:dyDescent="0.2">
      <c r="A19" s="13" t="s">
        <v>20</v>
      </c>
      <c r="B19" s="33">
        <v>60</v>
      </c>
      <c r="C19" s="23" t="s">
        <v>1</v>
      </c>
      <c r="D19" s="23" t="s">
        <v>2</v>
      </c>
      <c r="F19" s="1"/>
    </row>
    <row r="20" spans="1:12" ht="30" customHeight="1" x14ac:dyDescent="0.2">
      <c r="A20" s="12" t="s">
        <v>9</v>
      </c>
      <c r="B20" s="20">
        <f>VolumeperPersonperDay*N_Influent/1000</f>
        <v>12</v>
      </c>
      <c r="C20" s="14" t="s">
        <v>29</v>
      </c>
      <c r="D20" s="14"/>
      <c r="F20" s="1"/>
    </row>
    <row r="21" spans="1:12" ht="30" customHeight="1" x14ac:dyDescent="0.2">
      <c r="A21" s="23"/>
      <c r="B21" s="21">
        <f>VolumeperPersonperDay*N_Influent/1000000*Days</f>
        <v>4.38</v>
      </c>
      <c r="C21" s="23" t="s">
        <v>30</v>
      </c>
      <c r="D21" s="23"/>
      <c r="F21" s="1"/>
      <c r="L21" s="11"/>
    </row>
    <row r="22" spans="1:12" ht="30" customHeight="1" x14ac:dyDescent="0.2">
      <c r="A22" s="15"/>
      <c r="B22" s="22">
        <f>VolumePerDay*Days*N_Influent/1000000</f>
        <v>11.388</v>
      </c>
      <c r="C22" s="15" t="s">
        <v>31</v>
      </c>
      <c r="D22" s="15"/>
    </row>
    <row r="23" spans="1:12" ht="27.6" customHeight="1" x14ac:dyDescent="0.25">
      <c r="A23" s="46" t="s">
        <v>22</v>
      </c>
      <c r="B23" s="47"/>
      <c r="C23" s="47"/>
      <c r="D23" s="48"/>
    </row>
    <row r="24" spans="1:12" ht="27.6" customHeight="1" x14ac:dyDescent="0.2">
      <c r="A24" s="25" t="s">
        <v>10</v>
      </c>
      <c r="B24" s="26">
        <v>0.65</v>
      </c>
      <c r="C24" s="28"/>
      <c r="D24" s="27" t="s">
        <v>36</v>
      </c>
    </row>
    <row r="25" spans="1:12" ht="27" customHeight="1" x14ac:dyDescent="0.2">
      <c r="A25" s="9" t="s">
        <v>11</v>
      </c>
      <c r="B25" s="29">
        <f>B19*(1-B24)</f>
        <v>21</v>
      </c>
      <c r="C25" s="23" t="s">
        <v>1</v>
      </c>
      <c r="D25" s="14" t="s">
        <v>28</v>
      </c>
    </row>
    <row r="26" spans="1:12" ht="24.6" customHeight="1" x14ac:dyDescent="0.2">
      <c r="A26" s="12" t="str">
        <f>"Total N load exiting "&amp;B9</f>
        <v>Total N load exiting Dripline</v>
      </c>
      <c r="B26" s="30">
        <f>B15*B16*B18*B25/1000000</f>
        <v>3.9857999999999998</v>
      </c>
      <c r="C26" s="14" t="s">
        <v>3</v>
      </c>
      <c r="D26" s="14" t="str">
        <f>B25&amp;" mg/L * "&amp; (B15*B16)&amp;" L/day *365 days/year"</f>
        <v>21 mg/L * 520 L/day *365 days/year</v>
      </c>
      <c r="F26" t="s">
        <v>42</v>
      </c>
    </row>
    <row r="27" spans="1:12" ht="24.6" customHeight="1" x14ac:dyDescent="0.2">
      <c r="A27" s="13"/>
      <c r="B27" s="22">
        <f>10000/B10*B26</f>
        <v>113.88</v>
      </c>
      <c r="C27" s="15" t="s">
        <v>18</v>
      </c>
      <c r="D27" s="15" t="str">
        <f>"Over the LAS land area of "&amp;B10&amp;C10</f>
        <v>Over the LAS land area of 350m2</v>
      </c>
    </row>
    <row r="28" spans="1:12" ht="24.6" customHeight="1" x14ac:dyDescent="0.2">
      <c r="A28" s="49" t="str">
        <f>"Calculation of N reduction below "&amp;B9&amp;" land application system"</f>
        <v>Calculation of N reduction below Dripline land application system</v>
      </c>
      <c r="B28" s="50"/>
      <c r="C28" s="50"/>
      <c r="D28" s="51"/>
    </row>
    <row r="29" spans="1:12" ht="24.6" customHeight="1" x14ac:dyDescent="0.2">
      <c r="A29" s="12" t="s">
        <v>32</v>
      </c>
      <c r="B29" s="26">
        <v>0.2</v>
      </c>
      <c r="C29" s="18"/>
      <c r="D29" s="14" t="s">
        <v>46</v>
      </c>
      <c r="F29" t="s">
        <v>45</v>
      </c>
    </row>
    <row r="30" spans="1:12" ht="24.6" customHeight="1" x14ac:dyDescent="0.2">
      <c r="A30" s="13"/>
      <c r="B30" s="17">
        <f>B27*B29</f>
        <v>22.776</v>
      </c>
      <c r="C30" s="15" t="s">
        <v>18</v>
      </c>
      <c r="D30" s="15" t="s">
        <v>50</v>
      </c>
    </row>
    <row r="31" spans="1:12" ht="24.6" customHeight="1" x14ac:dyDescent="0.2">
      <c r="A31" s="39" t="s">
        <v>43</v>
      </c>
      <c r="B31" s="16">
        <v>60</v>
      </c>
      <c r="C31" s="15" t="s">
        <v>18</v>
      </c>
      <c r="D31" s="23" t="s">
        <v>48</v>
      </c>
      <c r="F31" t="s">
        <v>53</v>
      </c>
    </row>
    <row r="32" spans="1:12" ht="24.6" customHeight="1" x14ac:dyDescent="0.2">
      <c r="A32" s="12" t="s">
        <v>33</v>
      </c>
      <c r="B32" s="17">
        <f>B27-B30-B31</f>
        <v>31.103999999999999</v>
      </c>
      <c r="C32" s="14" t="s">
        <v>18</v>
      </c>
      <c r="D32" s="15" t="str">
        <f>"Over the LAS land area of "&amp;B10&amp;C10</f>
        <v>Over the LAS land area of 350m2</v>
      </c>
    </row>
    <row r="33" spans="1:9" ht="24.6" customHeight="1" x14ac:dyDescent="0.2">
      <c r="A33" s="23"/>
      <c r="B33" s="17">
        <f>B32*B10/10000</f>
        <v>1.0886400000000001</v>
      </c>
      <c r="C33" s="23" t="s">
        <v>3</v>
      </c>
      <c r="D33" s="23"/>
      <c r="I33" s="11"/>
    </row>
    <row r="34" spans="1:9" ht="24.6" customHeight="1" x14ac:dyDescent="0.2">
      <c r="A34" s="9" t="s">
        <v>44</v>
      </c>
      <c r="B34" s="16">
        <f>B33*1000000/(VolumePerDay*Days)</f>
        <v>5.7357218124341411</v>
      </c>
      <c r="C34" s="11" t="s">
        <v>1</v>
      </c>
      <c r="D34" s="11" t="s">
        <v>51</v>
      </c>
    </row>
    <row r="35" spans="1:9" ht="25.15" customHeight="1" x14ac:dyDescent="0.25">
      <c r="A35" s="52" t="s">
        <v>4</v>
      </c>
      <c r="B35" s="53"/>
      <c r="C35" s="53"/>
      <c r="D35" s="54"/>
    </row>
    <row r="36" spans="1:9" ht="14.45" customHeight="1" x14ac:dyDescent="0.2">
      <c r="A36" s="31" t="s">
        <v>27</v>
      </c>
      <c r="B36" s="3"/>
      <c r="C36" s="3"/>
      <c r="D36" s="32"/>
    </row>
    <row r="37" spans="1:9" ht="14.45" customHeight="1" x14ac:dyDescent="0.2">
      <c r="A37" s="58" t="str">
        <f>"(2) Crites at al 1998 suggests 28 -50% TN reduction for secondary treated effluent in a sand bed. "&amp;B25*100&amp;"% has been used in this assessment"</f>
        <v>(2) Crites at al 1998 suggests 28 -50% TN reduction for secondary treated effluent in a sand bed. 2100% has been used in this assessment</v>
      </c>
      <c r="B37" s="59"/>
      <c r="C37" s="59"/>
      <c r="D37" s="60"/>
    </row>
    <row r="38" spans="1:9" ht="64.900000000000006" customHeight="1" x14ac:dyDescent="0.2">
      <c r="A38" s="55" t="s">
        <v>49</v>
      </c>
      <c r="B38" s="56"/>
      <c r="C38" s="56"/>
      <c r="D38" s="57"/>
    </row>
    <row r="41" spans="1:9" ht="16.5" x14ac:dyDescent="0.25">
      <c r="A41" s="41"/>
    </row>
    <row r="42" spans="1:9" x14ac:dyDescent="0.2">
      <c r="A42" s="40"/>
    </row>
  </sheetData>
  <mergeCells count="6">
    <mergeCell ref="A13:D13"/>
    <mergeCell ref="A23:D23"/>
    <mergeCell ref="A28:D28"/>
    <mergeCell ref="A35:D35"/>
    <mergeCell ref="A38:D38"/>
    <mergeCell ref="A37:D37"/>
  </mergeCells>
  <pageMargins left="0.7" right="0.7" top="0.75" bottom="0.75" header="0.3" footer="0.3"/>
  <pageSetup scale="8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428E-8BD1-42E0-A943-4030CBACF201}">
  <sheetPr>
    <pageSetUpPr fitToPage="1"/>
  </sheetPr>
  <dimension ref="A1:L38"/>
  <sheetViews>
    <sheetView workbookViewId="0">
      <selection activeCell="B32" sqref="B32"/>
    </sheetView>
  </sheetViews>
  <sheetFormatPr defaultRowHeight="12.75" x14ac:dyDescent="0.2"/>
  <cols>
    <col min="1" max="1" width="40.7109375" customWidth="1"/>
    <col min="3" max="3" width="15.28515625" customWidth="1"/>
    <col min="4" max="4" width="51.42578125" customWidth="1"/>
  </cols>
  <sheetData>
    <row r="1" spans="1:7" ht="18.75" x14ac:dyDescent="0.3">
      <c r="A1" s="6" t="s">
        <v>59</v>
      </c>
      <c r="B1" s="4"/>
      <c r="C1" s="4"/>
    </row>
    <row r="2" spans="1:7" ht="15" x14ac:dyDescent="0.25">
      <c r="A2" s="4"/>
      <c r="B2" s="4"/>
      <c r="C2" s="4"/>
    </row>
    <row r="3" spans="1:7" ht="15" x14ac:dyDescent="0.25">
      <c r="A3" s="4" t="s">
        <v>54</v>
      </c>
      <c r="B3" s="4"/>
      <c r="C3" s="4"/>
    </row>
    <row r="4" spans="1:7" ht="15" x14ac:dyDescent="0.25">
      <c r="A4" s="4" t="s">
        <v>55</v>
      </c>
      <c r="B4" s="4"/>
      <c r="C4" s="4"/>
      <c r="F4" s="2"/>
      <c r="G4" t="s">
        <v>16</v>
      </c>
    </row>
    <row r="5" spans="1:7" ht="15" x14ac:dyDescent="0.25">
      <c r="A5" s="4"/>
      <c r="B5" s="4"/>
      <c r="C5" s="4"/>
      <c r="F5" s="2">
        <v>3</v>
      </c>
      <c r="G5" t="s">
        <v>25</v>
      </c>
    </row>
    <row r="6" spans="1:7" ht="15" x14ac:dyDescent="0.25">
      <c r="A6" s="5" t="s">
        <v>37</v>
      </c>
      <c r="B6" s="4" t="s">
        <v>15</v>
      </c>
      <c r="C6" s="4"/>
      <c r="F6" s="38"/>
    </row>
    <row r="7" spans="1:7" ht="15" x14ac:dyDescent="0.25">
      <c r="A7" s="5" t="s">
        <v>26</v>
      </c>
      <c r="B7" s="4" t="s">
        <v>12</v>
      </c>
      <c r="C7" s="4"/>
    </row>
    <row r="8" spans="1:7" ht="15" x14ac:dyDescent="0.25">
      <c r="A8" s="5" t="s">
        <v>23</v>
      </c>
      <c r="B8" s="4" t="s">
        <v>13</v>
      </c>
      <c r="C8" s="4"/>
    </row>
    <row r="9" spans="1:7" ht="15" x14ac:dyDescent="0.25">
      <c r="A9" s="5" t="s">
        <v>24</v>
      </c>
      <c r="B9" s="4" t="s">
        <v>39</v>
      </c>
      <c r="C9" s="4"/>
    </row>
    <row r="10" spans="1:7" ht="15" x14ac:dyDescent="0.25">
      <c r="A10" s="5" t="s">
        <v>40</v>
      </c>
      <c r="B10" s="4">
        <v>350</v>
      </c>
      <c r="C10" s="4" t="s">
        <v>17</v>
      </c>
    </row>
    <row r="11" spans="1:7" ht="15" x14ac:dyDescent="0.25">
      <c r="A11" s="5" t="s">
        <v>41</v>
      </c>
      <c r="B11" s="4">
        <v>5000</v>
      </c>
      <c r="C11" s="4" t="s">
        <v>17</v>
      </c>
    </row>
    <row r="12" spans="1:7" ht="13.5" thickBot="1" x14ac:dyDescent="0.25"/>
    <row r="13" spans="1:7" ht="23.45" customHeight="1" x14ac:dyDescent="0.2">
      <c r="A13" s="43" t="str">
        <f>"Table "&amp;F5&amp;": Total Nitrogen Assessment"</f>
        <v>Table 3: Total Nitrogen Assessment</v>
      </c>
      <c r="B13" s="44"/>
      <c r="C13" s="44"/>
      <c r="D13" s="45"/>
    </row>
    <row r="14" spans="1:7" ht="27.6" customHeight="1" x14ac:dyDescent="0.25">
      <c r="A14" s="34" t="s">
        <v>21</v>
      </c>
      <c r="B14" s="35"/>
      <c r="C14" s="35"/>
      <c r="D14" s="36"/>
    </row>
    <row r="15" spans="1:7" ht="27.6" customHeight="1" x14ac:dyDescent="0.2">
      <c r="A15" s="9" t="s">
        <v>14</v>
      </c>
      <c r="B15" s="10">
        <v>7</v>
      </c>
      <c r="C15" s="11" t="s">
        <v>7</v>
      </c>
      <c r="D15" s="11" t="s">
        <v>15</v>
      </c>
    </row>
    <row r="16" spans="1:7" ht="27.6" customHeight="1" x14ac:dyDescent="0.2">
      <c r="A16" s="12" t="s">
        <v>5</v>
      </c>
      <c r="B16" s="19">
        <v>200</v>
      </c>
      <c r="C16" s="7" t="s">
        <v>6</v>
      </c>
      <c r="D16" s="14" t="s">
        <v>35</v>
      </c>
    </row>
    <row r="17" spans="1:12" ht="27.6" customHeight="1" x14ac:dyDescent="0.2">
      <c r="A17" s="24"/>
      <c r="B17" s="37">
        <f>Persons*VolumeperPersonperDay</f>
        <v>1400</v>
      </c>
      <c r="C17" s="7" t="s">
        <v>34</v>
      </c>
      <c r="D17" s="23"/>
      <c r="I17" s="8"/>
    </row>
    <row r="18" spans="1:12" ht="25.15" customHeight="1" x14ac:dyDescent="0.2">
      <c r="A18" s="9" t="s">
        <v>0</v>
      </c>
      <c r="B18" s="10">
        <v>365</v>
      </c>
      <c r="C18" s="11" t="s">
        <v>19</v>
      </c>
      <c r="D18" s="28"/>
    </row>
    <row r="19" spans="1:12" ht="30" customHeight="1" x14ac:dyDescent="0.2">
      <c r="A19" s="13" t="s">
        <v>20</v>
      </c>
      <c r="B19" s="33">
        <v>60</v>
      </c>
      <c r="C19" s="23" t="s">
        <v>1</v>
      </c>
      <c r="D19" s="23" t="s">
        <v>2</v>
      </c>
      <c r="F19" s="1"/>
    </row>
    <row r="20" spans="1:12" ht="30" customHeight="1" x14ac:dyDescent="0.2">
      <c r="A20" s="12" t="s">
        <v>9</v>
      </c>
      <c r="B20" s="20">
        <f>VolumeperPersonperDay*N_Influent/1000</f>
        <v>12</v>
      </c>
      <c r="C20" s="14" t="s">
        <v>29</v>
      </c>
      <c r="D20" s="14"/>
      <c r="F20" s="1"/>
    </row>
    <row r="21" spans="1:12" ht="30" customHeight="1" x14ac:dyDescent="0.2">
      <c r="A21" s="23"/>
      <c r="B21" s="21">
        <f>VolumeperPersonperDay*N_Influent/1000000*Days</f>
        <v>4.38</v>
      </c>
      <c r="C21" s="23" t="s">
        <v>30</v>
      </c>
      <c r="D21" s="23"/>
      <c r="F21" s="1"/>
      <c r="L21" s="11"/>
    </row>
    <row r="22" spans="1:12" ht="30" customHeight="1" x14ac:dyDescent="0.2">
      <c r="A22" s="15"/>
      <c r="B22" s="22">
        <f>VolumePerDay*Days*N_Influent/1000000</f>
        <v>30.66</v>
      </c>
      <c r="C22" s="15" t="s">
        <v>31</v>
      </c>
      <c r="D22" s="15"/>
    </row>
    <row r="23" spans="1:12" ht="27.6" customHeight="1" x14ac:dyDescent="0.25">
      <c r="A23" s="46" t="s">
        <v>22</v>
      </c>
      <c r="B23" s="47"/>
      <c r="C23" s="47"/>
      <c r="D23" s="48"/>
    </row>
    <row r="24" spans="1:12" ht="27.6" customHeight="1" x14ac:dyDescent="0.2">
      <c r="A24" s="25" t="s">
        <v>10</v>
      </c>
      <c r="B24" s="26">
        <v>0.65</v>
      </c>
      <c r="C24" s="28"/>
      <c r="D24" s="27" t="s">
        <v>36</v>
      </c>
    </row>
    <row r="25" spans="1:12" ht="27" customHeight="1" x14ac:dyDescent="0.2">
      <c r="A25" s="9" t="s">
        <v>11</v>
      </c>
      <c r="B25" s="29">
        <f>B19*(1-B24)</f>
        <v>21</v>
      </c>
      <c r="C25" s="23" t="s">
        <v>1</v>
      </c>
      <c r="D25" s="14" t="s">
        <v>28</v>
      </c>
    </row>
    <row r="26" spans="1:12" ht="24.6" customHeight="1" x14ac:dyDescent="0.2">
      <c r="A26" s="12" t="str">
        <f>"Total N load exiting "&amp;B9</f>
        <v>Total N load exiting Dripline</v>
      </c>
      <c r="B26" s="30">
        <f>B15*B16*B18*B25/1000000</f>
        <v>10.731</v>
      </c>
      <c r="C26" s="14" t="s">
        <v>3</v>
      </c>
      <c r="D26" s="14" t="str">
        <f>B25&amp;" mg/L * "&amp; (B15*B16)&amp;" L/day *365 days/year"</f>
        <v>21 mg/L * 1400 L/day *365 days/year</v>
      </c>
      <c r="F26" t="s">
        <v>42</v>
      </c>
    </row>
    <row r="27" spans="1:12" ht="24.6" customHeight="1" x14ac:dyDescent="0.2">
      <c r="A27" s="13"/>
      <c r="B27" s="22">
        <f>10000/B10*B26</f>
        <v>306.60000000000002</v>
      </c>
      <c r="C27" s="15" t="s">
        <v>18</v>
      </c>
      <c r="D27" s="15" t="str">
        <f>"Over the LAS land area of "&amp;B10&amp;C10</f>
        <v>Over the LAS land area of 350m2</v>
      </c>
    </row>
    <row r="28" spans="1:12" ht="24.6" customHeight="1" x14ac:dyDescent="0.2">
      <c r="A28" s="49" t="str">
        <f>"Calculation of N reduction below "&amp;B9&amp;" land application system"</f>
        <v>Calculation of N reduction below Dripline land application system</v>
      </c>
      <c r="B28" s="50"/>
      <c r="C28" s="50"/>
      <c r="D28" s="51"/>
    </row>
    <row r="29" spans="1:12" ht="24.6" customHeight="1" x14ac:dyDescent="0.2">
      <c r="A29" s="12" t="s">
        <v>32</v>
      </c>
      <c r="B29" s="26">
        <v>0.2</v>
      </c>
      <c r="C29" s="18"/>
      <c r="D29" s="14" t="s">
        <v>46</v>
      </c>
      <c r="F29" t="s">
        <v>45</v>
      </c>
    </row>
    <row r="30" spans="1:12" ht="24.6" customHeight="1" x14ac:dyDescent="0.2">
      <c r="A30" s="13"/>
      <c r="B30" s="17">
        <f>B27*B29</f>
        <v>61.320000000000007</v>
      </c>
      <c r="C30" s="15" t="s">
        <v>18</v>
      </c>
      <c r="D30" s="15" t="s">
        <v>50</v>
      </c>
    </row>
    <row r="31" spans="1:12" ht="24.6" customHeight="1" x14ac:dyDescent="0.2">
      <c r="A31" s="39" t="s">
        <v>43</v>
      </c>
      <c r="B31" s="16">
        <v>150</v>
      </c>
      <c r="C31" s="15" t="s">
        <v>18</v>
      </c>
      <c r="D31" s="23" t="s">
        <v>48</v>
      </c>
      <c r="F31" t="s">
        <v>52</v>
      </c>
    </row>
    <row r="32" spans="1:12" ht="24.6" customHeight="1" x14ac:dyDescent="0.2">
      <c r="A32" s="12" t="s">
        <v>33</v>
      </c>
      <c r="B32" s="17">
        <f>B27-B30-B31</f>
        <v>95.28000000000003</v>
      </c>
      <c r="C32" s="14" t="s">
        <v>18</v>
      </c>
      <c r="D32" s="15" t="str">
        <f>"Over the LAS land area of "&amp;B10&amp;C10</f>
        <v>Over the LAS land area of 350m2</v>
      </c>
    </row>
    <row r="33" spans="1:9" ht="24.6" customHeight="1" x14ac:dyDescent="0.2">
      <c r="A33" s="24"/>
      <c r="B33" s="17">
        <f>B32*B10/10000</f>
        <v>3.3348000000000009</v>
      </c>
      <c r="C33" s="23" t="s">
        <v>3</v>
      </c>
      <c r="D33" s="23"/>
      <c r="I33" s="11"/>
    </row>
    <row r="34" spans="1:9" ht="24.6" customHeight="1" x14ac:dyDescent="0.2">
      <c r="A34" s="9" t="s">
        <v>44</v>
      </c>
      <c r="B34" s="16">
        <f>B33*1000000/(VolumePerDay*Days)</f>
        <v>6.5260273972602754</v>
      </c>
      <c r="C34" s="11" t="s">
        <v>1</v>
      </c>
      <c r="D34" s="11" t="s">
        <v>51</v>
      </c>
    </row>
    <row r="35" spans="1:9" ht="25.15" customHeight="1" x14ac:dyDescent="0.25">
      <c r="A35" s="52" t="s">
        <v>4</v>
      </c>
      <c r="B35" s="53"/>
      <c r="C35" s="53"/>
      <c r="D35" s="54"/>
    </row>
    <row r="36" spans="1:9" ht="14.45" customHeight="1" x14ac:dyDescent="0.2">
      <c r="A36" s="31" t="s">
        <v>27</v>
      </c>
      <c r="B36" s="3"/>
      <c r="C36" s="3"/>
      <c r="D36" s="32"/>
    </row>
    <row r="37" spans="1:9" ht="14.45" customHeight="1" x14ac:dyDescent="0.2">
      <c r="A37" s="58" t="str">
        <f>"(2) Crites at al 1998 suggests 28 -50% TN reduction for secondary treated effluent in a sand bed. "&amp;B25*100&amp;"% has been used in this assessment"</f>
        <v>(2) Crites at al 1998 suggests 28 -50% TN reduction for secondary treated effluent in a sand bed. 2100% has been used in this assessment</v>
      </c>
      <c r="B37" s="59"/>
      <c r="C37" s="59"/>
      <c r="D37" s="60"/>
    </row>
    <row r="38" spans="1:9" ht="64.900000000000006" customHeight="1" x14ac:dyDescent="0.2">
      <c r="A38" s="55" t="s">
        <v>49</v>
      </c>
      <c r="B38" s="56"/>
      <c r="C38" s="56"/>
      <c r="D38" s="57"/>
    </row>
  </sheetData>
  <mergeCells count="6">
    <mergeCell ref="A38:D38"/>
    <mergeCell ref="A13:D13"/>
    <mergeCell ref="A23:D23"/>
    <mergeCell ref="A28:D28"/>
    <mergeCell ref="A35:D35"/>
    <mergeCell ref="A37:D37"/>
  </mergeCells>
  <pageMargins left="0.7" right="0.7" top="0.75" bottom="0.75" header="0.3" footer="0.3"/>
  <pageSetup scale="81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9BFAF-D9B9-46C7-8F7F-34F70032A38A}">
  <sheetPr>
    <pageSetUpPr fitToPage="1"/>
  </sheetPr>
  <dimension ref="A1:L38"/>
  <sheetViews>
    <sheetView tabSelected="1" topLeftCell="A16" workbookViewId="0">
      <selection activeCell="B34" sqref="B34"/>
    </sheetView>
  </sheetViews>
  <sheetFormatPr defaultRowHeight="12.75" x14ac:dyDescent="0.2"/>
  <cols>
    <col min="1" max="1" width="40.7109375" customWidth="1"/>
    <col min="3" max="3" width="15.28515625" customWidth="1"/>
    <col min="4" max="4" width="51.42578125" customWidth="1"/>
  </cols>
  <sheetData>
    <row r="1" spans="1:7" ht="18.75" x14ac:dyDescent="0.3">
      <c r="A1" s="6" t="s">
        <v>59</v>
      </c>
      <c r="B1" s="4"/>
      <c r="C1" s="4"/>
    </row>
    <row r="2" spans="1:7" ht="15" x14ac:dyDescent="0.25">
      <c r="A2" s="4"/>
      <c r="B2" s="4"/>
      <c r="C2" s="4"/>
    </row>
    <row r="3" spans="1:7" ht="15" x14ac:dyDescent="0.25">
      <c r="A3" s="4" t="s">
        <v>54</v>
      </c>
      <c r="B3" s="4"/>
      <c r="C3" s="4"/>
    </row>
    <row r="4" spans="1:7" ht="15" x14ac:dyDescent="0.25">
      <c r="A4" s="4" t="s">
        <v>55</v>
      </c>
      <c r="B4" s="4"/>
      <c r="C4" s="4"/>
      <c r="F4" s="2"/>
      <c r="G4" t="s">
        <v>16</v>
      </c>
    </row>
    <row r="5" spans="1:7" ht="15" x14ac:dyDescent="0.25">
      <c r="A5" s="4"/>
      <c r="B5" s="4"/>
      <c r="C5" s="4"/>
      <c r="F5" s="2">
        <v>5</v>
      </c>
      <c r="G5" t="s">
        <v>25</v>
      </c>
    </row>
    <row r="6" spans="1:7" ht="15" x14ac:dyDescent="0.25">
      <c r="A6" s="5" t="s">
        <v>37</v>
      </c>
      <c r="B6" s="4" t="s">
        <v>47</v>
      </c>
      <c r="C6" s="4"/>
      <c r="F6" s="38"/>
    </row>
    <row r="7" spans="1:7" ht="15" x14ac:dyDescent="0.25">
      <c r="A7" s="5" t="s">
        <v>26</v>
      </c>
      <c r="B7" s="4" t="s">
        <v>57</v>
      </c>
      <c r="C7" s="4"/>
    </row>
    <row r="8" spans="1:7" ht="15" x14ac:dyDescent="0.25">
      <c r="A8" s="5" t="s">
        <v>23</v>
      </c>
      <c r="B8" s="4" t="s">
        <v>56</v>
      </c>
      <c r="C8" s="4"/>
    </row>
    <row r="9" spans="1:7" ht="15" x14ac:dyDescent="0.25">
      <c r="A9" s="5" t="s">
        <v>24</v>
      </c>
      <c r="B9" s="4" t="s">
        <v>39</v>
      </c>
      <c r="C9" s="4"/>
    </row>
    <row r="10" spans="1:7" ht="15" x14ac:dyDescent="0.25">
      <c r="A10" s="5" t="s">
        <v>40</v>
      </c>
      <c r="B10" s="4">
        <v>500</v>
      </c>
      <c r="C10" s="4" t="s">
        <v>17</v>
      </c>
    </row>
    <row r="11" spans="1:7" ht="15" x14ac:dyDescent="0.25">
      <c r="A11" s="5" t="s">
        <v>41</v>
      </c>
      <c r="B11" s="4">
        <v>5000</v>
      </c>
      <c r="C11" s="4" t="s">
        <v>17</v>
      </c>
    </row>
    <row r="12" spans="1:7" ht="13.5" thickBot="1" x14ac:dyDescent="0.25"/>
    <row r="13" spans="1:7" ht="23.45" customHeight="1" x14ac:dyDescent="0.2">
      <c r="A13" s="43" t="str">
        <f>"Table "&amp;F5&amp;": Total Nitrogen Assessment"</f>
        <v>Table 5: Total Nitrogen Assessment</v>
      </c>
      <c r="B13" s="44"/>
      <c r="C13" s="44"/>
      <c r="D13" s="45"/>
    </row>
    <row r="14" spans="1:7" ht="27.6" customHeight="1" x14ac:dyDescent="0.25">
      <c r="A14" s="34" t="s">
        <v>21</v>
      </c>
      <c r="B14" s="35"/>
      <c r="C14" s="35"/>
      <c r="D14" s="36"/>
    </row>
    <row r="15" spans="1:7" ht="27.6" customHeight="1" x14ac:dyDescent="0.2">
      <c r="A15" s="9" t="s">
        <v>14</v>
      </c>
      <c r="B15" s="10">
        <v>7</v>
      </c>
      <c r="C15" s="11" t="s">
        <v>7</v>
      </c>
      <c r="D15" s="11" t="s">
        <v>15</v>
      </c>
    </row>
    <row r="16" spans="1:7" ht="27.6" customHeight="1" x14ac:dyDescent="0.2">
      <c r="A16" s="12" t="s">
        <v>5</v>
      </c>
      <c r="B16" s="19">
        <v>200</v>
      </c>
      <c r="C16" s="7" t="s">
        <v>6</v>
      </c>
      <c r="D16" s="14" t="s">
        <v>35</v>
      </c>
    </row>
    <row r="17" spans="1:12" ht="27.6" customHeight="1" x14ac:dyDescent="0.2">
      <c r="A17" s="24"/>
      <c r="B17" s="37">
        <f>Persons*VolumeperPersonperDay</f>
        <v>1400</v>
      </c>
      <c r="C17" s="7" t="s">
        <v>34</v>
      </c>
      <c r="D17" s="23"/>
      <c r="I17" s="8"/>
    </row>
    <row r="18" spans="1:12" ht="25.15" customHeight="1" x14ac:dyDescent="0.2">
      <c r="A18" s="9" t="s">
        <v>0</v>
      </c>
      <c r="B18" s="10">
        <v>365</v>
      </c>
      <c r="C18" s="11" t="s">
        <v>19</v>
      </c>
      <c r="D18" s="28"/>
    </row>
    <row r="19" spans="1:12" ht="30" customHeight="1" x14ac:dyDescent="0.2">
      <c r="A19" s="13" t="s">
        <v>20</v>
      </c>
      <c r="B19" s="33">
        <v>60</v>
      </c>
      <c r="C19" s="23" t="s">
        <v>1</v>
      </c>
      <c r="D19" s="23" t="s">
        <v>2</v>
      </c>
      <c r="F19" s="1"/>
    </row>
    <row r="20" spans="1:12" ht="30" customHeight="1" x14ac:dyDescent="0.2">
      <c r="A20" s="12" t="s">
        <v>9</v>
      </c>
      <c r="B20" s="20">
        <f>VolumeperPersonperDay*N_Influent/1000</f>
        <v>12</v>
      </c>
      <c r="C20" s="14" t="s">
        <v>29</v>
      </c>
      <c r="D20" s="14"/>
      <c r="F20" s="1"/>
    </row>
    <row r="21" spans="1:12" ht="30" customHeight="1" x14ac:dyDescent="0.2">
      <c r="A21" s="23"/>
      <c r="B21" s="21">
        <f>VolumeperPersonperDay*N_Influent/1000000*Days</f>
        <v>4.38</v>
      </c>
      <c r="C21" s="23" t="s">
        <v>30</v>
      </c>
      <c r="D21" s="23"/>
      <c r="F21" s="1"/>
      <c r="L21" s="11"/>
    </row>
    <row r="22" spans="1:12" ht="30" customHeight="1" x14ac:dyDescent="0.2">
      <c r="A22" s="15"/>
      <c r="B22" s="22">
        <f>VolumePerDay*Days*N_Influent/1000000</f>
        <v>30.66</v>
      </c>
      <c r="C22" s="15" t="s">
        <v>31</v>
      </c>
      <c r="D22" s="15"/>
    </row>
    <row r="23" spans="1:12" ht="27.6" customHeight="1" x14ac:dyDescent="0.25">
      <c r="A23" s="46" t="s">
        <v>22</v>
      </c>
      <c r="B23" s="47"/>
      <c r="C23" s="47"/>
      <c r="D23" s="48"/>
    </row>
    <row r="24" spans="1:12" ht="27.6" customHeight="1" x14ac:dyDescent="0.2">
      <c r="A24" s="25" t="s">
        <v>10</v>
      </c>
      <c r="B24" s="26">
        <v>0.87</v>
      </c>
      <c r="C24" s="28"/>
      <c r="D24" s="27" t="s">
        <v>36</v>
      </c>
    </row>
    <row r="25" spans="1:12" ht="27" customHeight="1" x14ac:dyDescent="0.2">
      <c r="A25" s="9" t="s">
        <v>11</v>
      </c>
      <c r="B25" s="29">
        <f>B19*(1-B24)</f>
        <v>7.8000000000000007</v>
      </c>
      <c r="C25" s="23" t="s">
        <v>1</v>
      </c>
      <c r="D25" s="42" t="s">
        <v>60</v>
      </c>
    </row>
    <row r="26" spans="1:12" ht="24.6" customHeight="1" x14ac:dyDescent="0.2">
      <c r="A26" s="12" t="str">
        <f>"Total N load exiting "&amp;B9</f>
        <v>Total N load exiting Dripline</v>
      </c>
      <c r="B26" s="30">
        <f>B15*B16*B18*B25/1000000</f>
        <v>3.9858000000000007</v>
      </c>
      <c r="C26" s="14" t="s">
        <v>3</v>
      </c>
      <c r="D26" s="14" t="str">
        <f>B25&amp;" mg/L * "&amp; (B15*B16)&amp;" L/day *365 days/year"</f>
        <v>7.8 mg/L * 1400 L/day *365 days/year</v>
      </c>
    </row>
    <row r="27" spans="1:12" ht="24.6" customHeight="1" x14ac:dyDescent="0.2">
      <c r="A27" s="13"/>
      <c r="B27" s="22">
        <f>10000/B10*B26</f>
        <v>79.716000000000008</v>
      </c>
      <c r="C27" s="15" t="s">
        <v>18</v>
      </c>
      <c r="D27" s="15" t="str">
        <f>"Over the LAS land area of "&amp;B10&amp;C10</f>
        <v>Over the LAS land area of 500m2</v>
      </c>
    </row>
    <row r="28" spans="1:12" ht="24.6" customHeight="1" x14ac:dyDescent="0.2">
      <c r="A28" s="49" t="str">
        <f>"Calculation of N reduction below "&amp;B9&amp;" land application system"</f>
        <v>Calculation of N reduction below Dripline land application system</v>
      </c>
      <c r="B28" s="50"/>
      <c r="C28" s="50"/>
      <c r="D28" s="51"/>
    </row>
    <row r="29" spans="1:12" ht="24.6" customHeight="1" x14ac:dyDescent="0.2">
      <c r="A29" s="12" t="s">
        <v>32</v>
      </c>
      <c r="B29" s="26">
        <v>0.2</v>
      </c>
      <c r="C29" s="18"/>
      <c r="D29" s="14" t="s">
        <v>46</v>
      </c>
      <c r="F29" t="s">
        <v>45</v>
      </c>
    </row>
    <row r="30" spans="1:12" ht="24.6" customHeight="1" x14ac:dyDescent="0.2">
      <c r="A30" s="13"/>
      <c r="B30" s="17">
        <f>B27*B29</f>
        <v>15.943200000000003</v>
      </c>
      <c r="C30" s="15" t="s">
        <v>18</v>
      </c>
      <c r="D30" s="15" t="s">
        <v>50</v>
      </c>
    </row>
    <row r="31" spans="1:12" ht="24.6" customHeight="1" x14ac:dyDescent="0.2">
      <c r="A31" s="39" t="s">
        <v>43</v>
      </c>
      <c r="B31" s="16">
        <v>50</v>
      </c>
      <c r="C31" s="15" t="s">
        <v>18</v>
      </c>
      <c r="D31" s="23" t="s">
        <v>48</v>
      </c>
      <c r="F31" t="s">
        <v>58</v>
      </c>
    </row>
    <row r="32" spans="1:12" ht="24.6" customHeight="1" x14ac:dyDescent="0.2">
      <c r="A32" s="12" t="s">
        <v>33</v>
      </c>
      <c r="B32" s="17">
        <f>B27-B30-B31</f>
        <v>13.772800000000004</v>
      </c>
      <c r="C32" s="14" t="s">
        <v>18</v>
      </c>
      <c r="D32" s="15" t="str">
        <f>"Over the LAS land area of "&amp;B10&amp;C10</f>
        <v>Over the LAS land area of 500m2</v>
      </c>
    </row>
    <row r="33" spans="1:9" ht="24.6" customHeight="1" x14ac:dyDescent="0.2">
      <c r="A33" s="24"/>
      <c r="B33" s="17">
        <f>B32*B10/10000</f>
        <v>0.68864000000000014</v>
      </c>
      <c r="C33" s="23" t="s">
        <v>3</v>
      </c>
      <c r="D33" s="23"/>
      <c r="I33" s="11"/>
    </row>
    <row r="34" spans="1:9" ht="24.6" customHeight="1" x14ac:dyDescent="0.2">
      <c r="A34" s="9" t="s">
        <v>44</v>
      </c>
      <c r="B34" s="16">
        <f>B33*1000000/(VolumePerDay*Days)</f>
        <v>1.3476320939334641</v>
      </c>
      <c r="C34" s="11" t="s">
        <v>1</v>
      </c>
      <c r="D34" s="11" t="s">
        <v>51</v>
      </c>
    </row>
    <row r="35" spans="1:9" ht="25.15" customHeight="1" x14ac:dyDescent="0.25">
      <c r="A35" s="52" t="s">
        <v>4</v>
      </c>
      <c r="B35" s="53"/>
      <c r="C35" s="53"/>
      <c r="D35" s="54"/>
    </row>
    <row r="36" spans="1:9" ht="14.45" customHeight="1" x14ac:dyDescent="0.2">
      <c r="A36" s="31" t="s">
        <v>27</v>
      </c>
      <c r="B36" s="3"/>
      <c r="C36" s="3"/>
      <c r="D36" s="32"/>
    </row>
    <row r="37" spans="1:9" ht="14.45" customHeight="1" x14ac:dyDescent="0.2">
      <c r="A37" s="58" t="str">
        <f>"(2) Crites at al 1998 suggests 28 -50% TN reduction for secondary treated effluent in a sand bed. "&amp;B25*100&amp;"% has been used in this assessment"</f>
        <v>(2) Crites at al 1998 suggests 28 -50% TN reduction for secondary treated effluent in a sand bed. 780% has been used in this assessment</v>
      </c>
      <c r="B37" s="59"/>
      <c r="C37" s="59"/>
      <c r="D37" s="60"/>
    </row>
    <row r="38" spans="1:9" ht="64.900000000000006" customHeight="1" x14ac:dyDescent="0.2">
      <c r="A38" s="55" t="s">
        <v>49</v>
      </c>
      <c r="B38" s="56"/>
      <c r="C38" s="56"/>
      <c r="D38" s="57"/>
    </row>
  </sheetData>
  <mergeCells count="6">
    <mergeCell ref="A38:D38"/>
    <mergeCell ref="A13:D13"/>
    <mergeCell ref="A23:D23"/>
    <mergeCell ref="A28:D28"/>
    <mergeCell ref="A35:D35"/>
    <mergeCell ref="A37:D37"/>
  </mergeCells>
  <pageMargins left="0.7" right="0.7" top="0.75" bottom="0.7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AverageOccupancy</vt:lpstr>
      <vt:lpstr>DesignOccupancy</vt:lpstr>
      <vt:lpstr>DesignOccupancy_AESx5</vt:lpstr>
      <vt:lpstr>AverageOccupancy!Days</vt:lpstr>
      <vt:lpstr>DesignOccupancy!Days</vt:lpstr>
      <vt:lpstr>DesignOccupancy_AESx5!Days</vt:lpstr>
      <vt:lpstr>AverageOccupancy!N_Influent</vt:lpstr>
      <vt:lpstr>DesignOccupancy!N_Influent</vt:lpstr>
      <vt:lpstr>DesignOccupancy_AESx5!N_Influent</vt:lpstr>
      <vt:lpstr>AverageOccupancy!Persons</vt:lpstr>
      <vt:lpstr>DesignOccupancy!Persons</vt:lpstr>
      <vt:lpstr>DesignOccupancy_AESx5!Persons</vt:lpstr>
      <vt:lpstr>AverageOccupancy!Print_Area</vt:lpstr>
      <vt:lpstr>DesignOccupancy!Print_Area</vt:lpstr>
      <vt:lpstr>DesignOccupancy_AESx5!Print_Area</vt:lpstr>
      <vt:lpstr>AverageOccupancy!VolumePerDay</vt:lpstr>
      <vt:lpstr>DesignOccupancy!VolumePerDay</vt:lpstr>
      <vt:lpstr>DesignOccupancy_AESx5!VolumePerDay</vt:lpstr>
      <vt:lpstr>AverageOccupancy!VolumeperPersonperDay</vt:lpstr>
      <vt:lpstr>DesignOccupancy!VolumeperPersonperDay</vt:lpstr>
      <vt:lpstr>DesignOccupancy_AESx5!VolumeperPersonperDay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Rae</dc:creator>
  <cp:lastModifiedBy>Nadja McLean</cp:lastModifiedBy>
  <cp:lastPrinted>2021-12-01T00:37:53Z</cp:lastPrinted>
  <dcterms:created xsi:type="dcterms:W3CDTF">2021-09-16T00:34:18Z</dcterms:created>
  <dcterms:modified xsi:type="dcterms:W3CDTF">2022-12-11T19:18:16Z</dcterms:modified>
</cp:coreProperties>
</file>